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rankbenus/Documents/Private/2020 Helsdingse achterweg 22 Vianen/5 - Taxatie/"/>
    </mc:Choice>
  </mc:AlternateContent>
  <xr:revisionPtr revIDLastSave="0" documentId="13_ncr:1_{554C59B8-510E-0D43-A2F8-F7D27F38D783}" xr6:coauthVersionLast="45" xr6:coauthVersionMax="45" xr10:uidLastSave="{00000000-0000-0000-0000-000000000000}"/>
  <bookViews>
    <workbookView xWindow="37520" yWindow="460" windowWidth="42440" windowHeight="21140" xr2:uid="{187CF953-A8EC-DA4A-8345-F01C9027EC81}"/>
  </bookViews>
  <sheets>
    <sheet name="Toelichting" sheetId="1" r:id="rId1"/>
    <sheet name="Sheet1" sheetId="2" r:id="rId2"/>
  </sheets>
  <definedNames>
    <definedName name="_xlnm.Print_Area" localSheetId="0">Toelichting!$A$1:$G$110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0" i="1" l="1"/>
  <c r="C107" i="1"/>
  <c r="C102" i="1"/>
  <c r="C98" i="1"/>
  <c r="C95" i="1"/>
  <c r="C92" i="1"/>
  <c r="C88" i="1"/>
  <c r="C85" i="1"/>
  <c r="C81" i="1"/>
  <c r="C67" i="1"/>
  <c r="C49" i="1"/>
  <c r="C44" i="1"/>
  <c r="C39" i="1"/>
  <c r="C32" i="1"/>
  <c r="C28" i="1"/>
  <c r="C24" i="1"/>
  <c r="C12" i="1"/>
  <c r="C6" i="1"/>
  <c r="C2" i="1"/>
  <c r="B12" i="2" l="1"/>
  <c r="C12" i="2" s="1"/>
  <c r="B11" i="2"/>
  <c r="C11" i="2" s="1"/>
  <c r="B10" i="2"/>
  <c r="C10" i="2" s="1"/>
  <c r="B4" i="2"/>
  <c r="B3" i="2"/>
  <c r="D39" i="1"/>
  <c r="D75" i="1"/>
  <c r="C75" i="1" s="1"/>
  <c r="D98" i="1"/>
  <c r="D108" i="1"/>
  <c r="D107" i="1"/>
  <c r="D12" i="1" l="1"/>
  <c r="D92" i="1"/>
  <c r="D103" i="1"/>
  <c r="D102" i="1" s="1"/>
  <c r="D100" i="1"/>
  <c r="C100" i="1" s="1"/>
  <c r="D95" i="1"/>
  <c r="D88" i="1"/>
  <c r="D85" i="1"/>
  <c r="D81" i="1"/>
  <c r="D69" i="1"/>
  <c r="D68" i="1"/>
  <c r="D57" i="1"/>
  <c r="D55" i="1" s="1"/>
  <c r="C55" i="1" s="1"/>
  <c r="D49" i="1"/>
  <c r="D44" i="1"/>
  <c r="D33" i="1"/>
  <c r="D32" i="1" s="1"/>
  <c r="D28" i="1"/>
  <c r="D24" i="1"/>
  <c r="D6" i="1"/>
  <c r="D2" i="1"/>
  <c r="D67" i="1" l="1"/>
  <c r="D74" i="1"/>
  <c r="D14" i="1"/>
  <c r="D91" i="1"/>
  <c r="F4" i="2" l="1"/>
  <c r="G4" i="2" s="1"/>
  <c r="C91" i="1"/>
  <c r="F3" i="2"/>
  <c r="G3" i="2" s="1"/>
  <c r="C74" i="1"/>
  <c r="D1" i="1"/>
  <c r="C14" i="1"/>
  <c r="D110" i="1"/>
  <c r="F2" i="2"/>
  <c r="G2" i="2" s="1"/>
  <c r="G5" i="2" l="1"/>
</calcChain>
</file>

<file path=xl/sharedStrings.xml><?xml version="1.0" encoding="utf-8"?>
<sst xmlns="http://schemas.openxmlformats.org/spreadsheetml/2006/main" count="179" uniqueCount="131">
  <si>
    <t xml:space="preserve">Vernieuwen / verbeteren van de bestaande situatie </t>
  </si>
  <si>
    <t xml:space="preserve">Bouwkundige aanpassingen/uitbreidingen </t>
  </si>
  <si>
    <t xml:space="preserve">Hoogrendementsketel </t>
  </si>
  <si>
    <t>Vervanging badkamer voorhuis</t>
  </si>
  <si>
    <t>Afvoer</t>
  </si>
  <si>
    <t>Verwijderen keuken studeerkamer</t>
  </si>
  <si>
    <t>Verwijderen keuken voorhuis boven</t>
  </si>
  <si>
    <t>Nieuwe keuken voorhuis</t>
  </si>
  <si>
    <t>Voorbereiden keuken achterhuis</t>
  </si>
  <si>
    <t>Verwijderen keuken</t>
  </si>
  <si>
    <t>Realisatie nieuw toilet achterhuis</t>
  </si>
  <si>
    <t>Vloeren, wanden en/of plafonds</t>
  </si>
  <si>
    <t>Verwijderen verlaagde plafonds</t>
  </si>
  <si>
    <t>Verwijderen tegelvloer keuken</t>
  </si>
  <si>
    <t>Afwerken / herstellen plafonds</t>
  </si>
  <si>
    <t>Egaliseren vloer achterhuis beneden</t>
  </si>
  <si>
    <t>Egaliseren vloer achterhuis boven</t>
  </si>
  <si>
    <t>Plaatsen (tussen)muren</t>
  </si>
  <si>
    <t>Vloer keuken</t>
  </si>
  <si>
    <t>Vloer woonkamer</t>
  </si>
  <si>
    <t>Vloer boven</t>
  </si>
  <si>
    <t>Schilderwerk inwendig</t>
  </si>
  <si>
    <t>Voorhuis boven</t>
  </si>
  <si>
    <t>Woonkeuken, hal en studeerkamer</t>
  </si>
  <si>
    <t>Woonkamer, hal, toilet en bergruimte(n)</t>
  </si>
  <si>
    <t>Schilderwerk uitwendig</t>
  </si>
  <si>
    <t>Herstel kozijnen</t>
  </si>
  <si>
    <t>Schilderwerk ramen, kozijnen en luiken</t>
  </si>
  <si>
    <t>Vervanging kozijnen en deuren achterhuis</t>
  </si>
  <si>
    <t>CV-installatie</t>
  </si>
  <si>
    <t>Vervangen leidingwerk water en verwarming</t>
  </si>
  <si>
    <t>Plaatsen houtkachel woonkeuken</t>
  </si>
  <si>
    <t>Plaatsen pelletkachel studeerkamer</t>
  </si>
  <si>
    <t>Verwarming boven</t>
  </si>
  <si>
    <t>Electrische installatie / groepenkast</t>
  </si>
  <si>
    <t>Vernieuwen meterkast voorhuis</t>
  </si>
  <si>
    <t>Vervangen electrische installatie en dataverbinding voorhuis</t>
  </si>
  <si>
    <t>Plaatsen meterkast achterhuis</t>
  </si>
  <si>
    <t>Aanleggen electrische installatie en dataverbinding achterhuis</t>
  </si>
  <si>
    <t>Vervangen CV ketel voorhuis</t>
  </si>
  <si>
    <t>Herstel pannendak "zomerhuis" (aangebouwde schuur)</t>
  </si>
  <si>
    <t>Herstel riet en pannendak vrijstaande schuur</t>
  </si>
  <si>
    <t>Stucwerk</t>
  </si>
  <si>
    <t>Stucwerk plafonds</t>
  </si>
  <si>
    <t>Stucwerk muren voorhuis beneden</t>
  </si>
  <si>
    <t>Stucwerk muren voorhuis boven</t>
  </si>
  <si>
    <t>Stucwerk muren achterhuis</t>
  </si>
  <si>
    <t>Tuin en/of oprit</t>
  </si>
  <si>
    <t>Bestrating overig</t>
  </si>
  <si>
    <t>Gras en beplanting ter vervanging van beton</t>
  </si>
  <si>
    <t>Bestrating oprit ter vervanging betonnen vloer</t>
  </si>
  <si>
    <t>Hekken en poorten en overkapping</t>
  </si>
  <si>
    <t>Hagen en afscheidingen oa ter behoud paardenbak</t>
  </si>
  <si>
    <t>Overige sloopwerkzaamheden</t>
  </si>
  <si>
    <t>Verwijderen betimmering (schrootjes) studeerkamer</t>
  </si>
  <si>
    <t>Vernieuwen plafond voorhuis boven</t>
  </si>
  <si>
    <t>Slopen en afvoeren tussenmuren</t>
  </si>
  <si>
    <t>Verwijderen en afvoeren vloeren</t>
  </si>
  <si>
    <t>Realisatie doorloop voorhuis naar achterhuis boven</t>
  </si>
  <si>
    <t>Slopen keuken en tussenmuren achterhuis</t>
  </si>
  <si>
    <t>Slopen en afvoeren lage muren in achterhuis</t>
  </si>
  <si>
    <t>Afsluiten rookkanalen achterhuis en woonkeuken</t>
  </si>
  <si>
    <t>Realisatie vide op hooizolder (zaagwerkzaamheden)</t>
  </si>
  <si>
    <t>Overige afwerking</t>
  </si>
  <si>
    <t>Deuren</t>
  </si>
  <si>
    <t>Realisatie inbouwkasten</t>
  </si>
  <si>
    <t>Herstel originele trap voorhuis</t>
  </si>
  <si>
    <t>Plaatsen nieuwe trap achterhuis</t>
  </si>
  <si>
    <t>Dakopbouw</t>
  </si>
  <si>
    <t>Post voor herstel en vervanging balken en spanten</t>
  </si>
  <si>
    <t>Gevelrenovatie</t>
  </si>
  <si>
    <t>Damwand / Verwijderen beton</t>
  </si>
  <si>
    <t>Noodzakelijk herstel damwand</t>
  </si>
  <si>
    <t>Verwijderen en afvoeren betonnen bedrijfsvloer</t>
  </si>
  <si>
    <t>Rookkanalen</t>
  </si>
  <si>
    <t>Herstellen rookkanaal studeerkamer tbv pelletkachel</t>
  </si>
  <si>
    <t>Herstellen rookkanaal woonkeuken tbv houtkachel</t>
  </si>
  <si>
    <t>Gevelisolatie</t>
  </si>
  <si>
    <t>Voorzetwanden voorhuis</t>
  </si>
  <si>
    <t>Voorzetwanden achterhuis</t>
  </si>
  <si>
    <t>Dakisolatie</t>
  </si>
  <si>
    <t>Vloerisolatie</t>
  </si>
  <si>
    <t>Vloerisolatie en -verwarming woonkamer</t>
  </si>
  <si>
    <t>Vervanging rieten kap op voorhuis en achterhuis</t>
  </si>
  <si>
    <t>Hoogrendementsbeglazing (HR++)</t>
  </si>
  <si>
    <t>HR voorzet kozijnen ter behoud van monumentaal glas (voorhuis)</t>
  </si>
  <si>
    <t>Glazen scheidingswand bovenverdieping achterhuis en vide woonkamer</t>
  </si>
  <si>
    <t>HR voorzet kozijnen ter behoud van monumentaal glas (achterhuis)</t>
  </si>
  <si>
    <t>HR beglazing achtergevel deuren, ramen en luiken</t>
  </si>
  <si>
    <t>Renoveren naar "nul-op-de-meter" woning?</t>
  </si>
  <si>
    <t>Totaal</t>
  </si>
  <si>
    <t>Totale kosten verbouwing</t>
  </si>
  <si>
    <t>Noodzakelijk</t>
  </si>
  <si>
    <t>Uitvoer aanvrager</t>
  </si>
  <si>
    <t>Toelichting</t>
  </si>
  <si>
    <t>ja</t>
  </si>
  <si>
    <t>Gesommeerd door gemeente</t>
  </si>
  <si>
    <t>Leeghalen en puin afvoeren achterhuis</t>
  </si>
  <si>
    <t>Realisatie inloopkast met inbouwkasten</t>
  </si>
  <si>
    <t>Vergroten doorloop keuken en woonkamer (realisatie woonkeuken)</t>
  </si>
  <si>
    <t>Plaatsen dakramen in achterhuis</t>
  </si>
  <si>
    <t>Realisatie nieuwe kleine ensuite badkamer achterhuis</t>
  </si>
  <si>
    <t>Post voor renovatie (herstel, reinigen, voegen) gevel voorhuis</t>
  </si>
  <si>
    <t>Post voor renovatie  (herstel, reinigen) gevel schuren</t>
  </si>
  <si>
    <t>Post voor renovatie  (herstel, reinigen) gevel achterhuis</t>
  </si>
  <si>
    <t>Zonnepanelen</t>
  </si>
  <si>
    <t>Energie</t>
  </si>
  <si>
    <t>Glas in stalen deur tussen woonkeuken en woonkamer</t>
  </si>
  <si>
    <t>Aankoop</t>
  </si>
  <si>
    <t>bestemming</t>
  </si>
  <si>
    <t>Na verbouwing</t>
  </si>
  <si>
    <t>Taxatie</t>
  </si>
  <si>
    <t>Financiering</t>
  </si>
  <si>
    <t>ODB</t>
  </si>
  <si>
    <t>Overig</t>
  </si>
  <si>
    <t>PERC TAKS</t>
  </si>
  <si>
    <t>Eiegen geld</t>
  </si>
  <si>
    <t>Financiering wb</t>
  </si>
  <si>
    <t>Financiering verb</t>
  </si>
  <si>
    <t>Kosten verbouwing</t>
  </si>
  <si>
    <t xml:space="preserve"> - Waarde na verb, waarde nu, dubbel woonnummer</t>
  </si>
  <si>
    <t>Blauw</t>
  </si>
  <si>
    <t>Rood</t>
  </si>
  <si>
    <t>Groen</t>
  </si>
  <si>
    <t>Badkamer (2 badkamers)</t>
  </si>
  <si>
    <t>Keuken (1 keuken + voorbereiding 2e keuken)</t>
  </si>
  <si>
    <t>Toilet (1 extra toilet)</t>
  </si>
  <si>
    <t>deels</t>
  </si>
  <si>
    <t>Energiebesparende maatregelen (Hybride systeem / lucht warmtepomp)</t>
  </si>
  <si>
    <t>Meer kosten HR systeem</t>
  </si>
  <si>
    <t>Meerkosten isolatie bij vervanging dak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</si>
</sst>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£&quot;* #,##0.00_);_(&quot;£&quot;* \(#,##0.00\);_(&quot;£&quot;* &quot;-&quot;??_);_(@_)"/>
    <numFmt numFmtId="164" formatCode="_([$€-2]\ * #,##0_);_([$€-2]\ * \(#,##0\);_([$€-2]\ 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b/>
      <sz val="12"/>
      <color theme="0"/>
      <name val="Verdana"/>
      <family val="2"/>
    </font>
    <font>
      <sz val="12"/>
      <color rgb="FF00000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1" applyNumberFormat="1" applyFont="1"/>
    <xf numFmtId="0" fontId="2" fillId="0" borderId="0" xfId="0" applyFont="1" applyAlignment="1">
      <alignment horizontal="center"/>
    </xf>
    <xf numFmtId="164" fontId="4" fillId="2" borderId="0" xfId="0" applyNumberFormat="1" applyFont="1" applyFill="1" applyAlignment="1"/>
    <xf numFmtId="164" fontId="3" fillId="3" borderId="0" xfId="1" applyNumberFormat="1" applyFont="1" applyFill="1"/>
    <xf numFmtId="0" fontId="3" fillId="3" borderId="0" xfId="0" applyFont="1" applyFill="1"/>
    <xf numFmtId="0" fontId="2" fillId="3" borderId="0" xfId="0" applyFont="1" applyFill="1"/>
    <xf numFmtId="0" fontId="3" fillId="5" borderId="0" xfId="0" applyFont="1" applyFill="1"/>
    <xf numFmtId="0" fontId="2" fillId="5" borderId="0" xfId="0" applyFont="1" applyFill="1"/>
    <xf numFmtId="164" fontId="3" fillId="5" borderId="0" xfId="1" applyNumberFormat="1" applyFont="1" applyFill="1"/>
    <xf numFmtId="0" fontId="3" fillId="7" borderId="0" xfId="0" applyFont="1" applyFill="1"/>
    <xf numFmtId="0" fontId="2" fillId="7" borderId="0" xfId="0" applyFont="1" applyFill="1"/>
    <xf numFmtId="164" fontId="3" fillId="7" borderId="0" xfId="1" applyNumberFormat="1" applyFont="1" applyFill="1"/>
    <xf numFmtId="164" fontId="4" fillId="6" borderId="0" xfId="0" applyNumberFormat="1" applyFont="1" applyFill="1" applyAlignment="1"/>
    <xf numFmtId="164" fontId="4" fillId="4" borderId="0" xfId="0" applyNumberFormat="1" applyFont="1" applyFill="1" applyAlignment="1"/>
    <xf numFmtId="0" fontId="2" fillId="8" borderId="0" xfId="0" applyFont="1" applyFill="1"/>
    <xf numFmtId="164" fontId="2" fillId="8" borderId="0" xfId="1" applyNumberFormat="1" applyFont="1" applyFill="1"/>
    <xf numFmtId="0" fontId="2" fillId="9" borderId="0" xfId="0" applyFont="1" applyFill="1"/>
    <xf numFmtId="164" fontId="2" fillId="9" borderId="0" xfId="1" applyNumberFormat="1" applyFont="1" applyFill="1"/>
    <xf numFmtId="0" fontId="4" fillId="8" borderId="0" xfId="0" applyFont="1" applyFill="1"/>
    <xf numFmtId="0" fontId="3" fillId="7" borderId="0" xfId="0" applyFont="1" applyFill="1" applyAlignment="1">
      <alignment horizontal="left"/>
    </xf>
    <xf numFmtId="164" fontId="3" fillId="7" borderId="0" xfId="0" applyNumberFormat="1" applyFont="1" applyFill="1" applyAlignment="1">
      <alignment horizontal="left"/>
    </xf>
    <xf numFmtId="0" fontId="5" fillId="0" borderId="0" xfId="0" applyFont="1"/>
    <xf numFmtId="0" fontId="4" fillId="2" borderId="0" xfId="0" applyFont="1" applyFill="1"/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0" xfId="0" applyFont="1" applyFill="1"/>
    <xf numFmtId="0" fontId="2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6" borderId="0" xfId="0" applyFont="1" applyFill="1"/>
    <xf numFmtId="0" fontId="2" fillId="7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2" fontId="0" fillId="0" borderId="0" xfId="0" applyNumberFormat="1"/>
    <xf numFmtId="0" fontId="0" fillId="0" borderId="0" xfId="0" quotePrefix="1"/>
    <xf numFmtId="0" fontId="4" fillId="2" borderId="0" xfId="0" applyFont="1" applyFill="1" applyAlignment="1">
      <alignment horizontal="left"/>
    </xf>
    <xf numFmtId="0" fontId="4" fillId="6" borderId="0" xfId="0" applyFont="1" applyFill="1" applyAlignment="1">
      <alignment horizontal="left"/>
    </xf>
    <xf numFmtId="0" fontId="4" fillId="4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164" fontId="3" fillId="3" borderId="0" xfId="0" applyNumberFormat="1" applyFont="1" applyFill="1" applyAlignment="1">
      <alignment horizontal="left"/>
    </xf>
    <xf numFmtId="164" fontId="4" fillId="4" borderId="0" xfId="0" applyNumberFormat="1" applyFont="1" applyFill="1" applyAlignment="1">
      <alignment horizontal="left"/>
    </xf>
    <xf numFmtId="164" fontId="2" fillId="5" borderId="0" xfId="0" applyNumberFormat="1" applyFont="1" applyFill="1"/>
    <xf numFmtId="164" fontId="4" fillId="6" borderId="0" xfId="0" applyNumberFormat="1" applyFont="1" applyFill="1" applyAlignment="1">
      <alignment horizontal="left"/>
    </xf>
    <xf numFmtId="164" fontId="3" fillId="7" borderId="0" xfId="0" applyNumberFormat="1" applyFont="1" applyFill="1"/>
    <xf numFmtId="164" fontId="3" fillId="3" borderId="0" xfId="0" applyNumberFormat="1" applyFont="1" applyFill="1"/>
    <xf numFmtId="164" fontId="3" fillId="9" borderId="0" xfId="0" applyNumberFormat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7B667-9AD8-774A-86E0-0CFDEAEE6B8F}">
  <sheetPr>
    <pageSetUpPr fitToPage="1"/>
  </sheetPr>
  <dimension ref="A1:G110"/>
  <sheetViews>
    <sheetView tabSelected="1" zoomScale="176" zoomScaleNormal="117" workbookViewId="0">
      <selection activeCell="E111" sqref="E111"/>
    </sheetView>
  </sheetViews>
  <sheetFormatPr baseColWidth="10" defaultRowHeight="16" x14ac:dyDescent="0.2"/>
  <cols>
    <col min="1" max="1" width="21" style="1" customWidth="1"/>
    <col min="2" max="2" width="74.6640625" style="1" bestFit="1" customWidth="1"/>
    <col min="3" max="3" width="14.83203125" style="1" customWidth="1"/>
    <col min="4" max="4" width="15.6640625" style="3" hidden="1" customWidth="1"/>
    <col min="5" max="6" width="16.33203125" style="4" customWidth="1"/>
    <col min="7" max="7" width="93.83203125" style="1" bestFit="1" customWidth="1"/>
    <col min="8" max="16384" width="10.83203125" style="1"/>
  </cols>
  <sheetData>
    <row r="1" spans="1:7" s="2" customFormat="1" ht="32" customHeight="1" x14ac:dyDescent="0.2">
      <c r="A1" s="39" t="s">
        <v>0</v>
      </c>
      <c r="B1" s="39"/>
      <c r="C1" s="36"/>
      <c r="D1" s="5">
        <f>D2+D6+D12+D14+D24+D28+D32+D39+D44+D49+D55+D67</f>
        <v>244000</v>
      </c>
      <c r="E1" s="35" t="s">
        <v>93</v>
      </c>
      <c r="F1" s="35" t="s">
        <v>92</v>
      </c>
      <c r="G1" s="25" t="s">
        <v>94</v>
      </c>
    </row>
    <row r="2" spans="1:7" x14ac:dyDescent="0.2">
      <c r="A2" s="42" t="s">
        <v>124</v>
      </c>
      <c r="B2" s="42"/>
      <c r="C2" s="43">
        <f>D2</f>
        <v>12000</v>
      </c>
      <c r="D2" s="6">
        <f>SUM(D3:D5)</f>
        <v>12000</v>
      </c>
      <c r="E2" s="26"/>
      <c r="F2" s="26"/>
      <c r="G2" s="8"/>
    </row>
    <row r="3" spans="1:7" x14ac:dyDescent="0.2">
      <c r="B3" s="1" t="s">
        <v>4</v>
      </c>
      <c r="D3" s="3">
        <v>0</v>
      </c>
      <c r="E3" s="4" t="s">
        <v>95</v>
      </c>
    </row>
    <row r="4" spans="1:7" x14ac:dyDescent="0.2">
      <c r="B4" s="1" t="s">
        <v>3</v>
      </c>
      <c r="D4" s="3">
        <v>6000</v>
      </c>
    </row>
    <row r="5" spans="1:7" x14ac:dyDescent="0.2">
      <c r="B5" s="1" t="s">
        <v>101</v>
      </c>
      <c r="D5" s="3">
        <v>6000</v>
      </c>
    </row>
    <row r="6" spans="1:7" x14ac:dyDescent="0.2">
      <c r="A6" s="42" t="s">
        <v>125</v>
      </c>
      <c r="B6" s="42"/>
      <c r="C6" s="43">
        <f>D6</f>
        <v>27000</v>
      </c>
      <c r="D6" s="6">
        <f>SUM(D7:D11)</f>
        <v>27000</v>
      </c>
      <c r="E6" s="26"/>
      <c r="F6" s="26"/>
      <c r="G6" s="8"/>
    </row>
    <row r="7" spans="1:7" x14ac:dyDescent="0.2">
      <c r="B7" s="1" t="s">
        <v>5</v>
      </c>
      <c r="D7" s="3">
        <v>0</v>
      </c>
      <c r="E7" s="4" t="s">
        <v>95</v>
      </c>
    </row>
    <row r="8" spans="1:7" x14ac:dyDescent="0.2">
      <c r="B8" s="1" t="s">
        <v>6</v>
      </c>
      <c r="D8" s="3">
        <v>0</v>
      </c>
      <c r="E8" s="4" t="s">
        <v>95</v>
      </c>
    </row>
    <row r="9" spans="1:7" x14ac:dyDescent="0.2">
      <c r="B9" s="1" t="s">
        <v>9</v>
      </c>
      <c r="D9" s="3">
        <v>0</v>
      </c>
      <c r="E9" s="4" t="s">
        <v>95</v>
      </c>
    </row>
    <row r="10" spans="1:7" x14ac:dyDescent="0.2">
      <c r="B10" s="1" t="s">
        <v>7</v>
      </c>
      <c r="D10" s="3">
        <v>25000</v>
      </c>
    </row>
    <row r="11" spans="1:7" x14ac:dyDescent="0.2">
      <c r="B11" s="1" t="s">
        <v>8</v>
      </c>
      <c r="D11" s="3">
        <v>2000</v>
      </c>
    </row>
    <row r="12" spans="1:7" x14ac:dyDescent="0.2">
      <c r="A12" s="42" t="s">
        <v>126</v>
      </c>
      <c r="B12" s="42"/>
      <c r="C12" s="43">
        <f>D12</f>
        <v>4000</v>
      </c>
      <c r="D12" s="6">
        <f>SUM(D13:D13)</f>
        <v>4000</v>
      </c>
      <c r="E12" s="26"/>
      <c r="F12" s="26"/>
      <c r="G12" s="8"/>
    </row>
    <row r="13" spans="1:7" x14ac:dyDescent="0.2">
      <c r="B13" s="1" t="s">
        <v>10</v>
      </c>
      <c r="D13" s="3">
        <v>4000</v>
      </c>
    </row>
    <row r="14" spans="1:7" x14ac:dyDescent="0.2">
      <c r="A14" s="42" t="s">
        <v>11</v>
      </c>
      <c r="B14" s="42"/>
      <c r="C14" s="43">
        <f>D14</f>
        <v>38000</v>
      </c>
      <c r="D14" s="6">
        <f>SUM(D15:D23)</f>
        <v>38000</v>
      </c>
      <c r="E14" s="26"/>
      <c r="F14" s="26"/>
      <c r="G14" s="8"/>
    </row>
    <row r="15" spans="1:7" x14ac:dyDescent="0.2">
      <c r="B15" s="1" t="s">
        <v>12</v>
      </c>
      <c r="D15" s="3">
        <v>0</v>
      </c>
      <c r="E15" s="4" t="s">
        <v>95</v>
      </c>
    </row>
    <row r="16" spans="1:7" x14ac:dyDescent="0.2">
      <c r="B16" s="1" t="s">
        <v>13</v>
      </c>
      <c r="D16" s="3">
        <v>1500</v>
      </c>
    </row>
    <row r="17" spans="1:7" x14ac:dyDescent="0.2">
      <c r="B17" s="1" t="s">
        <v>15</v>
      </c>
      <c r="D17" s="3">
        <v>2500</v>
      </c>
    </row>
    <row r="18" spans="1:7" x14ac:dyDescent="0.2">
      <c r="B18" s="1" t="s">
        <v>16</v>
      </c>
      <c r="D18" s="3">
        <v>2000</v>
      </c>
    </row>
    <row r="19" spans="1:7" x14ac:dyDescent="0.2">
      <c r="B19" s="1" t="s">
        <v>18</v>
      </c>
      <c r="D19" s="3">
        <v>4500</v>
      </c>
    </row>
    <row r="20" spans="1:7" x14ac:dyDescent="0.2">
      <c r="B20" s="1" t="s">
        <v>19</v>
      </c>
      <c r="D20" s="3">
        <v>12000</v>
      </c>
    </row>
    <row r="21" spans="1:7" x14ac:dyDescent="0.2">
      <c r="B21" s="1" t="s">
        <v>20</v>
      </c>
      <c r="D21" s="3">
        <v>6500</v>
      </c>
    </row>
    <row r="22" spans="1:7" x14ac:dyDescent="0.2">
      <c r="B22" s="1" t="s">
        <v>17</v>
      </c>
      <c r="D22" s="3">
        <v>6000</v>
      </c>
    </row>
    <row r="23" spans="1:7" x14ac:dyDescent="0.2">
      <c r="B23" s="1" t="s">
        <v>14</v>
      </c>
      <c r="D23" s="3">
        <v>3000</v>
      </c>
      <c r="E23" s="4" t="s">
        <v>95</v>
      </c>
    </row>
    <row r="24" spans="1:7" x14ac:dyDescent="0.2">
      <c r="A24" s="7" t="s">
        <v>21</v>
      </c>
      <c r="B24" s="8"/>
      <c r="C24" s="48">
        <f>D24</f>
        <v>17000</v>
      </c>
      <c r="D24" s="6">
        <f>SUM(D25:D27)</f>
        <v>17000</v>
      </c>
      <c r="E24" s="26"/>
      <c r="F24" s="26"/>
      <c r="G24" s="8"/>
    </row>
    <row r="25" spans="1:7" x14ac:dyDescent="0.2">
      <c r="B25" s="1" t="s">
        <v>23</v>
      </c>
      <c r="D25" s="3">
        <v>6000</v>
      </c>
      <c r="E25" s="4" t="s">
        <v>95</v>
      </c>
      <c r="F25" s="4" t="s">
        <v>95</v>
      </c>
    </row>
    <row r="26" spans="1:7" x14ac:dyDescent="0.2">
      <c r="B26" s="1" t="s">
        <v>22</v>
      </c>
      <c r="D26" s="3">
        <v>1000</v>
      </c>
      <c r="E26" s="4" t="s">
        <v>95</v>
      </c>
      <c r="F26" s="4" t="s">
        <v>95</v>
      </c>
    </row>
    <row r="27" spans="1:7" x14ac:dyDescent="0.2">
      <c r="B27" s="1" t="s">
        <v>24</v>
      </c>
      <c r="D27" s="3">
        <v>10000</v>
      </c>
      <c r="E27" s="4" t="s">
        <v>95</v>
      </c>
      <c r="F27" s="4" t="s">
        <v>95</v>
      </c>
    </row>
    <row r="28" spans="1:7" x14ac:dyDescent="0.2">
      <c r="A28" s="7" t="s">
        <v>25</v>
      </c>
      <c r="B28" s="8"/>
      <c r="C28" s="48">
        <f>D28</f>
        <v>25500</v>
      </c>
      <c r="D28" s="6">
        <f>SUM(D29:D31)</f>
        <v>25500</v>
      </c>
      <c r="E28" s="26"/>
      <c r="F28" s="26"/>
      <c r="G28" s="8"/>
    </row>
    <row r="29" spans="1:7" x14ac:dyDescent="0.2">
      <c r="B29" s="1" t="s">
        <v>26</v>
      </c>
      <c r="D29" s="3">
        <v>9000</v>
      </c>
      <c r="F29" s="4" t="s">
        <v>95</v>
      </c>
    </row>
    <row r="30" spans="1:7" x14ac:dyDescent="0.2">
      <c r="B30" s="1" t="s">
        <v>27</v>
      </c>
      <c r="D30" s="3">
        <v>7500</v>
      </c>
      <c r="F30" s="4" t="s">
        <v>95</v>
      </c>
    </row>
    <row r="31" spans="1:7" x14ac:dyDescent="0.2">
      <c r="B31" s="1" t="s">
        <v>28</v>
      </c>
      <c r="D31" s="3">
        <v>9000</v>
      </c>
      <c r="F31" s="4" t="s">
        <v>95</v>
      </c>
    </row>
    <row r="32" spans="1:7" x14ac:dyDescent="0.2">
      <c r="A32" s="7" t="s">
        <v>29</v>
      </c>
      <c r="B32" s="8"/>
      <c r="C32" s="48">
        <f>D32</f>
        <v>40000</v>
      </c>
      <c r="D32" s="6">
        <f>SUM(D33:D38)</f>
        <v>40000</v>
      </c>
      <c r="E32" s="26"/>
      <c r="F32" s="26"/>
      <c r="G32" s="8"/>
    </row>
    <row r="33" spans="1:7" x14ac:dyDescent="0.2">
      <c r="B33" s="1" t="s">
        <v>30</v>
      </c>
      <c r="D33" s="3">
        <f>2000+2000+3000</f>
        <v>7000</v>
      </c>
      <c r="F33" s="4" t="s">
        <v>95</v>
      </c>
    </row>
    <row r="34" spans="1:7" x14ac:dyDescent="0.2">
      <c r="B34" s="1" t="s">
        <v>31</v>
      </c>
      <c r="D34" s="3">
        <v>2000</v>
      </c>
      <c r="F34" s="4" t="s">
        <v>95</v>
      </c>
    </row>
    <row r="35" spans="1:7" x14ac:dyDescent="0.2">
      <c r="B35" s="1" t="s">
        <v>32</v>
      </c>
      <c r="D35" s="3">
        <v>2000</v>
      </c>
      <c r="F35" s="4" t="s">
        <v>95</v>
      </c>
    </row>
    <row r="36" spans="1:7" x14ac:dyDescent="0.2">
      <c r="B36" s="1" t="s">
        <v>33</v>
      </c>
      <c r="D36" s="3">
        <v>4000</v>
      </c>
    </row>
    <row r="37" spans="1:7" x14ac:dyDescent="0.2">
      <c r="B37" s="1" t="s">
        <v>128</v>
      </c>
      <c r="D37" s="3">
        <v>15000</v>
      </c>
    </row>
    <row r="38" spans="1:7" x14ac:dyDescent="0.2">
      <c r="B38" s="1" t="s">
        <v>82</v>
      </c>
      <c r="D38" s="3">
        <v>10000</v>
      </c>
    </row>
    <row r="39" spans="1:7" x14ac:dyDescent="0.2">
      <c r="A39" s="7" t="s">
        <v>34</v>
      </c>
      <c r="B39" s="8"/>
      <c r="C39" s="48">
        <f>D39</f>
        <v>20000</v>
      </c>
      <c r="D39" s="6">
        <f>SUM(D40:D43)</f>
        <v>20000</v>
      </c>
      <c r="E39" s="26"/>
      <c r="F39" s="26"/>
      <c r="G39" s="8"/>
    </row>
    <row r="40" spans="1:7" x14ac:dyDescent="0.2">
      <c r="B40" s="1" t="s">
        <v>35</v>
      </c>
      <c r="D40" s="3">
        <v>1500</v>
      </c>
    </row>
    <row r="41" spans="1:7" x14ac:dyDescent="0.2">
      <c r="B41" s="1" t="s">
        <v>36</v>
      </c>
      <c r="D41" s="3">
        <v>10000</v>
      </c>
    </row>
    <row r="42" spans="1:7" x14ac:dyDescent="0.2">
      <c r="B42" s="1" t="s">
        <v>37</v>
      </c>
      <c r="D42" s="3">
        <v>2500</v>
      </c>
    </row>
    <row r="43" spans="1:7" x14ac:dyDescent="0.2">
      <c r="B43" s="1" t="s">
        <v>38</v>
      </c>
      <c r="D43" s="3">
        <v>6000</v>
      </c>
    </row>
    <row r="44" spans="1:7" x14ac:dyDescent="0.2">
      <c r="A44" s="7" t="s">
        <v>42</v>
      </c>
      <c r="B44" s="8"/>
      <c r="C44" s="48">
        <f>D44</f>
        <v>22000</v>
      </c>
      <c r="D44" s="6">
        <f>SUM(D45:D48)</f>
        <v>22000</v>
      </c>
      <c r="E44" s="26"/>
      <c r="F44" s="26"/>
      <c r="G44" s="8"/>
    </row>
    <row r="45" spans="1:7" x14ac:dyDescent="0.2">
      <c r="B45" s="1" t="s">
        <v>44</v>
      </c>
      <c r="D45" s="3">
        <v>5000</v>
      </c>
    </row>
    <row r="46" spans="1:7" x14ac:dyDescent="0.2">
      <c r="B46" s="1" t="s">
        <v>45</v>
      </c>
      <c r="D46" s="3">
        <v>5000</v>
      </c>
    </row>
    <row r="47" spans="1:7" x14ac:dyDescent="0.2">
      <c r="B47" s="1" t="s">
        <v>46</v>
      </c>
      <c r="D47" s="3">
        <v>10000</v>
      </c>
    </row>
    <row r="48" spans="1:7" x14ac:dyDescent="0.2">
      <c r="B48" s="1" t="s">
        <v>43</v>
      </c>
      <c r="D48" s="3">
        <v>2000</v>
      </c>
    </row>
    <row r="49" spans="1:7" x14ac:dyDescent="0.2">
      <c r="A49" s="7" t="s">
        <v>47</v>
      </c>
      <c r="B49" s="8"/>
      <c r="C49" s="48">
        <f>D49</f>
        <v>14500</v>
      </c>
      <c r="D49" s="6">
        <f>SUM(D50:D54)</f>
        <v>14500</v>
      </c>
      <c r="E49" s="26"/>
      <c r="F49" s="26"/>
      <c r="G49" s="8"/>
    </row>
    <row r="50" spans="1:7" x14ac:dyDescent="0.2">
      <c r="B50" s="1" t="s">
        <v>50</v>
      </c>
      <c r="D50" s="3">
        <v>5000</v>
      </c>
      <c r="F50" s="4" t="s">
        <v>95</v>
      </c>
      <c r="G50" s="1" t="s">
        <v>96</v>
      </c>
    </row>
    <row r="51" spans="1:7" x14ac:dyDescent="0.2">
      <c r="B51" s="1" t="s">
        <v>48</v>
      </c>
      <c r="D51" s="3">
        <v>2000</v>
      </c>
    </row>
    <row r="52" spans="1:7" x14ac:dyDescent="0.2">
      <c r="B52" s="1" t="s">
        <v>52</v>
      </c>
      <c r="D52" s="3">
        <v>2000</v>
      </c>
      <c r="E52" s="4" t="s">
        <v>95</v>
      </c>
      <c r="F52" s="4" t="s">
        <v>95</v>
      </c>
      <c r="G52" s="1" t="s">
        <v>96</v>
      </c>
    </row>
    <row r="53" spans="1:7" x14ac:dyDescent="0.2">
      <c r="B53" s="1" t="s">
        <v>51</v>
      </c>
      <c r="D53" s="3">
        <v>3000</v>
      </c>
      <c r="E53" s="4" t="s">
        <v>95</v>
      </c>
    </row>
    <row r="54" spans="1:7" x14ac:dyDescent="0.2">
      <c r="B54" s="1" t="s">
        <v>49</v>
      </c>
      <c r="D54" s="3">
        <v>2500</v>
      </c>
      <c r="E54" s="4" t="s">
        <v>95</v>
      </c>
      <c r="F54" s="4" t="s">
        <v>95</v>
      </c>
      <c r="G54" s="1" t="s">
        <v>96</v>
      </c>
    </row>
    <row r="55" spans="1:7" x14ac:dyDescent="0.2">
      <c r="A55" s="7" t="s">
        <v>53</v>
      </c>
      <c r="B55" s="8"/>
      <c r="C55" s="48">
        <f>D55</f>
        <v>13000</v>
      </c>
      <c r="D55" s="6">
        <f>SUM(D56:D66)</f>
        <v>13000</v>
      </c>
      <c r="E55" s="26"/>
      <c r="F55" s="26"/>
      <c r="G55" s="8"/>
    </row>
    <row r="56" spans="1:7" x14ac:dyDescent="0.2">
      <c r="B56" s="1" t="s">
        <v>54</v>
      </c>
      <c r="D56" s="3">
        <v>0</v>
      </c>
      <c r="E56" s="4" t="s">
        <v>95</v>
      </c>
    </row>
    <row r="57" spans="1:7" x14ac:dyDescent="0.2">
      <c r="B57" s="1" t="s">
        <v>61</v>
      </c>
      <c r="D57" s="3">
        <f>500+500</f>
        <v>1000</v>
      </c>
    </row>
    <row r="58" spans="1:7" x14ac:dyDescent="0.2">
      <c r="B58" s="1" t="s">
        <v>99</v>
      </c>
      <c r="D58" s="3">
        <v>4500</v>
      </c>
    </row>
    <row r="59" spans="1:7" x14ac:dyDescent="0.2">
      <c r="B59" s="1" t="s">
        <v>55</v>
      </c>
      <c r="D59" s="3">
        <v>1500</v>
      </c>
      <c r="E59" s="4" t="s">
        <v>95</v>
      </c>
    </row>
    <row r="60" spans="1:7" x14ac:dyDescent="0.2">
      <c r="B60" s="1" t="s">
        <v>56</v>
      </c>
      <c r="D60" s="3">
        <v>1000</v>
      </c>
      <c r="E60" s="4" t="s">
        <v>95</v>
      </c>
    </row>
    <row r="61" spans="1:7" x14ac:dyDescent="0.2">
      <c r="B61" s="1" t="s">
        <v>58</v>
      </c>
      <c r="D61" s="3">
        <v>1500</v>
      </c>
    </row>
    <row r="62" spans="1:7" x14ac:dyDescent="0.2">
      <c r="B62" s="1" t="s">
        <v>97</v>
      </c>
      <c r="D62" s="3">
        <v>1500</v>
      </c>
      <c r="E62" s="4" t="s">
        <v>95</v>
      </c>
    </row>
    <row r="63" spans="1:7" x14ac:dyDescent="0.2">
      <c r="B63" s="1" t="s">
        <v>59</v>
      </c>
      <c r="D63" s="3">
        <v>500</v>
      </c>
      <c r="E63" s="4" t="s">
        <v>95</v>
      </c>
    </row>
    <row r="64" spans="1:7" x14ac:dyDescent="0.2">
      <c r="B64" s="1" t="s">
        <v>60</v>
      </c>
      <c r="D64" s="3">
        <v>1000</v>
      </c>
      <c r="E64" s="4" t="s">
        <v>95</v>
      </c>
    </row>
    <row r="65" spans="1:7" x14ac:dyDescent="0.2">
      <c r="B65" s="1" t="s">
        <v>62</v>
      </c>
      <c r="D65" s="3">
        <v>500</v>
      </c>
    </row>
    <row r="66" spans="1:7" x14ac:dyDescent="0.2">
      <c r="B66" s="1" t="s">
        <v>57</v>
      </c>
      <c r="D66" s="3">
        <v>0</v>
      </c>
      <c r="E66" s="4" t="s">
        <v>95</v>
      </c>
    </row>
    <row r="67" spans="1:7" x14ac:dyDescent="0.2">
      <c r="A67" s="7" t="s">
        <v>63</v>
      </c>
      <c r="B67" s="8"/>
      <c r="C67" s="48">
        <f>D67</f>
        <v>11000</v>
      </c>
      <c r="D67" s="6">
        <f>SUM(D68:D73)</f>
        <v>11000</v>
      </c>
      <c r="E67" s="26"/>
      <c r="F67" s="26"/>
      <c r="G67" s="8"/>
    </row>
    <row r="68" spans="1:7" x14ac:dyDescent="0.2">
      <c r="B68" s="1" t="s">
        <v>64</v>
      </c>
      <c r="D68" s="3">
        <f>300+1000+600+1600</f>
        <v>3500</v>
      </c>
    </row>
    <row r="69" spans="1:7" x14ac:dyDescent="0.2">
      <c r="B69" s="1" t="s">
        <v>65</v>
      </c>
      <c r="D69" s="3">
        <f>1500+1000</f>
        <v>2500</v>
      </c>
      <c r="E69" s="4" t="s">
        <v>127</v>
      </c>
    </row>
    <row r="70" spans="1:7" x14ac:dyDescent="0.2">
      <c r="B70" s="1" t="s">
        <v>66</v>
      </c>
      <c r="D70" s="3">
        <v>750</v>
      </c>
    </row>
    <row r="71" spans="1:7" x14ac:dyDescent="0.2">
      <c r="B71" s="1" t="s">
        <v>67</v>
      </c>
      <c r="D71" s="3">
        <v>1250</v>
      </c>
    </row>
    <row r="72" spans="1:7" x14ac:dyDescent="0.2">
      <c r="B72" s="1" t="s">
        <v>98</v>
      </c>
      <c r="D72" s="3">
        <v>1000</v>
      </c>
    </row>
    <row r="73" spans="1:7" x14ac:dyDescent="0.2">
      <c r="B73" s="1" t="s">
        <v>107</v>
      </c>
      <c r="D73" s="3">
        <v>2000</v>
      </c>
    </row>
    <row r="74" spans="1:7" x14ac:dyDescent="0.2">
      <c r="A74" s="41" t="s">
        <v>1</v>
      </c>
      <c r="B74" s="41"/>
      <c r="C74" s="44">
        <f>D74</f>
        <v>150500</v>
      </c>
      <c r="D74" s="16">
        <f>D75+D81+D85+D88</f>
        <v>150500</v>
      </c>
      <c r="E74" s="27"/>
      <c r="F74" s="27"/>
      <c r="G74" s="28"/>
    </row>
    <row r="75" spans="1:7" x14ac:dyDescent="0.2">
      <c r="A75" s="9" t="s">
        <v>68</v>
      </c>
      <c r="B75" s="10"/>
      <c r="C75" s="45">
        <f>D75</f>
        <v>115000</v>
      </c>
      <c r="D75" s="11">
        <f>SUM(D76:D80)</f>
        <v>115000</v>
      </c>
      <c r="E75" s="29"/>
      <c r="F75" s="29"/>
      <c r="G75" s="10"/>
    </row>
    <row r="76" spans="1:7" x14ac:dyDescent="0.2">
      <c r="B76" s="1" t="s">
        <v>69</v>
      </c>
      <c r="D76" s="3">
        <v>15000</v>
      </c>
      <c r="F76" s="4" t="s">
        <v>95</v>
      </c>
    </row>
    <row r="77" spans="1:7" x14ac:dyDescent="0.2">
      <c r="B77" s="1" t="s">
        <v>40</v>
      </c>
      <c r="D77" s="3">
        <v>10000</v>
      </c>
      <c r="F77" s="4" t="s">
        <v>95</v>
      </c>
    </row>
    <row r="78" spans="1:7" x14ac:dyDescent="0.2">
      <c r="B78" s="1" t="s">
        <v>41</v>
      </c>
      <c r="D78" s="3">
        <v>14000</v>
      </c>
      <c r="F78" s="4" t="s">
        <v>95</v>
      </c>
    </row>
    <row r="79" spans="1:7" x14ac:dyDescent="0.2">
      <c r="B79" s="1" t="s">
        <v>100</v>
      </c>
      <c r="D79" s="3">
        <v>11000</v>
      </c>
    </row>
    <row r="80" spans="1:7" x14ac:dyDescent="0.2">
      <c r="B80" s="1" t="s">
        <v>83</v>
      </c>
      <c r="D80" s="3">
        <v>65000</v>
      </c>
      <c r="F80" s="4" t="s">
        <v>95</v>
      </c>
    </row>
    <row r="81" spans="1:7" x14ac:dyDescent="0.2">
      <c r="A81" s="9" t="s">
        <v>70</v>
      </c>
      <c r="B81" s="10"/>
      <c r="C81" s="45">
        <f>D81</f>
        <v>26000</v>
      </c>
      <c r="D81" s="11">
        <f>SUM(D82:D84)</f>
        <v>26000</v>
      </c>
      <c r="E81" s="29"/>
      <c r="F81" s="29"/>
      <c r="G81" s="10"/>
    </row>
    <row r="82" spans="1:7" x14ac:dyDescent="0.2">
      <c r="B82" s="1" t="s">
        <v>102</v>
      </c>
      <c r="D82" s="3">
        <v>7000</v>
      </c>
      <c r="E82" s="4" t="s">
        <v>127</v>
      </c>
      <c r="F82" s="4" t="s">
        <v>95</v>
      </c>
    </row>
    <row r="83" spans="1:7" x14ac:dyDescent="0.2">
      <c r="B83" s="1" t="s">
        <v>104</v>
      </c>
      <c r="D83" s="3">
        <v>9000</v>
      </c>
      <c r="F83" s="4" t="s">
        <v>95</v>
      </c>
    </row>
    <row r="84" spans="1:7" x14ac:dyDescent="0.2">
      <c r="B84" s="1" t="s">
        <v>103</v>
      </c>
      <c r="D84" s="3">
        <v>10000</v>
      </c>
      <c r="F84" s="4" t="s">
        <v>95</v>
      </c>
    </row>
    <row r="85" spans="1:7" x14ac:dyDescent="0.2">
      <c r="A85" s="9" t="s">
        <v>71</v>
      </c>
      <c r="B85" s="10"/>
      <c r="C85" s="45">
        <f>D85</f>
        <v>5500</v>
      </c>
      <c r="D85" s="11">
        <f>SUM(D86:D87)</f>
        <v>5500</v>
      </c>
      <c r="E85" s="29"/>
      <c r="F85" s="29"/>
      <c r="G85" s="10"/>
    </row>
    <row r="86" spans="1:7" x14ac:dyDescent="0.2">
      <c r="B86" s="1" t="s">
        <v>72</v>
      </c>
      <c r="D86" s="3">
        <v>4000</v>
      </c>
      <c r="F86" s="4" t="s">
        <v>95</v>
      </c>
      <c r="G86" s="24"/>
    </row>
    <row r="87" spans="1:7" x14ac:dyDescent="0.2">
      <c r="B87" s="1" t="s">
        <v>73</v>
      </c>
      <c r="D87" s="3">
        <v>1500</v>
      </c>
      <c r="E87" s="4" t="s">
        <v>95</v>
      </c>
      <c r="F87" s="4" t="s">
        <v>95</v>
      </c>
      <c r="G87" s="1" t="s">
        <v>96</v>
      </c>
    </row>
    <row r="88" spans="1:7" x14ac:dyDescent="0.2">
      <c r="A88" s="9" t="s">
        <v>74</v>
      </c>
      <c r="B88" s="10"/>
      <c r="C88" s="45">
        <f>D88</f>
        <v>4000</v>
      </c>
      <c r="D88" s="11">
        <f>SUM(D89:D90)</f>
        <v>4000</v>
      </c>
      <c r="E88" s="29"/>
      <c r="F88" s="29"/>
      <c r="G88" s="10"/>
    </row>
    <row r="89" spans="1:7" x14ac:dyDescent="0.2">
      <c r="B89" s="1" t="s">
        <v>75</v>
      </c>
      <c r="D89" s="3">
        <v>2000</v>
      </c>
    </row>
    <row r="90" spans="1:7" x14ac:dyDescent="0.2">
      <c r="B90" s="1" t="s">
        <v>76</v>
      </c>
      <c r="D90" s="3">
        <v>2000</v>
      </c>
    </row>
    <row r="91" spans="1:7" x14ac:dyDescent="0.2">
      <c r="A91" s="40" t="s">
        <v>89</v>
      </c>
      <c r="B91" s="40"/>
      <c r="C91" s="46">
        <f>D91</f>
        <v>84500</v>
      </c>
      <c r="D91" s="15">
        <f>D92+D95+D98+D100+D102+D107</f>
        <v>84500</v>
      </c>
      <c r="E91" s="30"/>
      <c r="F91" s="30"/>
      <c r="G91" s="31"/>
    </row>
    <row r="92" spans="1:7" x14ac:dyDescent="0.2">
      <c r="A92" s="12" t="s">
        <v>2</v>
      </c>
      <c r="B92" s="22"/>
      <c r="C92" s="23">
        <f>D92</f>
        <v>5000</v>
      </c>
      <c r="D92" s="23">
        <f>SUM(D93:D94)</f>
        <v>5000</v>
      </c>
      <c r="E92" s="32"/>
      <c r="F92" s="32"/>
      <c r="G92" s="13"/>
    </row>
    <row r="93" spans="1:7" x14ac:dyDescent="0.2">
      <c r="B93" s="1" t="s">
        <v>129</v>
      </c>
      <c r="D93" s="3">
        <v>2500</v>
      </c>
    </row>
    <row r="94" spans="1:7" x14ac:dyDescent="0.2">
      <c r="B94" s="1" t="s">
        <v>39</v>
      </c>
      <c r="D94" s="3">
        <v>2500</v>
      </c>
    </row>
    <row r="95" spans="1:7" x14ac:dyDescent="0.2">
      <c r="A95" s="12" t="s">
        <v>77</v>
      </c>
      <c r="B95" s="13"/>
      <c r="C95" s="14">
        <f>D95</f>
        <v>10500</v>
      </c>
      <c r="D95" s="14">
        <f>SUM(D96:D97)</f>
        <v>10500</v>
      </c>
      <c r="E95" s="32"/>
      <c r="F95" s="32"/>
      <c r="G95" s="13"/>
    </row>
    <row r="96" spans="1:7" x14ac:dyDescent="0.2">
      <c r="B96" s="1" t="s">
        <v>78</v>
      </c>
      <c r="D96" s="3">
        <v>5500</v>
      </c>
      <c r="E96" s="4" t="s">
        <v>127</v>
      </c>
    </row>
    <row r="97" spans="1:7" x14ac:dyDescent="0.2">
      <c r="B97" s="1" t="s">
        <v>79</v>
      </c>
      <c r="D97" s="3">
        <v>5000</v>
      </c>
      <c r="E97" s="4" t="s">
        <v>127</v>
      </c>
    </row>
    <row r="98" spans="1:7" x14ac:dyDescent="0.2">
      <c r="A98" s="12" t="s">
        <v>80</v>
      </c>
      <c r="B98" s="13"/>
      <c r="C98" s="14">
        <f>D98</f>
        <v>10000</v>
      </c>
      <c r="D98" s="14">
        <f>D99</f>
        <v>10000</v>
      </c>
      <c r="E98" s="32"/>
      <c r="F98" s="32"/>
      <c r="G98" s="13"/>
    </row>
    <row r="99" spans="1:7" x14ac:dyDescent="0.2">
      <c r="B99" s="1" t="s">
        <v>130</v>
      </c>
      <c r="D99" s="3">
        <v>10000</v>
      </c>
    </row>
    <row r="100" spans="1:7" x14ac:dyDescent="0.2">
      <c r="A100" s="12" t="s">
        <v>81</v>
      </c>
      <c r="B100" s="13"/>
      <c r="C100" s="47">
        <f>D100</f>
        <v>10000</v>
      </c>
      <c r="D100" s="14">
        <f>SUM(D101:D101)</f>
        <v>10000</v>
      </c>
      <c r="E100" s="32"/>
      <c r="F100" s="32"/>
      <c r="G100" s="13"/>
    </row>
    <row r="101" spans="1:7" x14ac:dyDescent="0.2">
      <c r="B101" s="1" t="s">
        <v>81</v>
      </c>
      <c r="D101" s="3">
        <v>10000</v>
      </c>
    </row>
    <row r="102" spans="1:7" x14ac:dyDescent="0.2">
      <c r="A102" s="12" t="s">
        <v>84</v>
      </c>
      <c r="B102" s="13"/>
      <c r="C102" s="47">
        <f>D102</f>
        <v>35500</v>
      </c>
      <c r="D102" s="14">
        <f>SUM(D103:D106)</f>
        <v>35500</v>
      </c>
      <c r="E102" s="32"/>
      <c r="F102" s="32"/>
      <c r="G102" s="13"/>
    </row>
    <row r="103" spans="1:7" x14ac:dyDescent="0.2">
      <c r="B103" s="1" t="s">
        <v>85</v>
      </c>
      <c r="D103" s="3">
        <f>5250+2250</f>
        <v>7500</v>
      </c>
    </row>
    <row r="104" spans="1:7" x14ac:dyDescent="0.2">
      <c r="B104" s="1" t="s">
        <v>86</v>
      </c>
      <c r="D104" s="3">
        <v>9000</v>
      </c>
    </row>
    <row r="105" spans="1:7" x14ac:dyDescent="0.2">
      <c r="B105" s="1" t="s">
        <v>87</v>
      </c>
      <c r="D105" s="3">
        <v>4000</v>
      </c>
    </row>
    <row r="106" spans="1:7" x14ac:dyDescent="0.2">
      <c r="B106" s="1" t="s">
        <v>88</v>
      </c>
      <c r="D106" s="3">
        <v>15000</v>
      </c>
    </row>
    <row r="107" spans="1:7" x14ac:dyDescent="0.2">
      <c r="A107" s="12" t="s">
        <v>106</v>
      </c>
      <c r="B107" s="13"/>
      <c r="C107" s="47">
        <f>D107</f>
        <v>13500</v>
      </c>
      <c r="D107" s="14">
        <f>SUM(D108:D108)</f>
        <v>13500</v>
      </c>
      <c r="E107" s="32"/>
      <c r="F107" s="32"/>
      <c r="G107" s="13"/>
    </row>
    <row r="108" spans="1:7" x14ac:dyDescent="0.2">
      <c r="B108" s="1" t="s">
        <v>105</v>
      </c>
      <c r="D108" s="3">
        <f>30*450</f>
        <v>13500</v>
      </c>
    </row>
    <row r="109" spans="1:7" x14ac:dyDescent="0.2">
      <c r="A109" s="21" t="s">
        <v>90</v>
      </c>
      <c r="B109" s="17"/>
      <c r="C109" s="17"/>
      <c r="D109" s="18"/>
      <c r="E109" s="33"/>
      <c r="F109" s="33"/>
      <c r="G109" s="17"/>
    </row>
    <row r="110" spans="1:7" x14ac:dyDescent="0.2">
      <c r="A110" s="19" t="s">
        <v>91</v>
      </c>
      <c r="B110" s="19"/>
      <c r="C110" s="49">
        <f>D110</f>
        <v>479000</v>
      </c>
      <c r="D110" s="20">
        <f>D91+D74+D1</f>
        <v>479000</v>
      </c>
      <c r="E110" s="34"/>
      <c r="F110" s="34"/>
      <c r="G110" s="19"/>
    </row>
  </sheetData>
  <mergeCells count="7">
    <mergeCell ref="A1:B1"/>
    <mergeCell ref="A91:B91"/>
    <mergeCell ref="A74:B74"/>
    <mergeCell ref="A2:B2"/>
    <mergeCell ref="A6:B6"/>
    <mergeCell ref="A12:B12"/>
    <mergeCell ref="A14:B14"/>
  </mergeCells>
  <pageMargins left="0.7" right="0.7" top="0.75" bottom="0.75" header="0.3" footer="0.3"/>
  <pageSetup paperSize="9" scale="51" fitToHeight="2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907F0-8499-8740-AF68-76A7C3E33A4B}">
  <dimension ref="A1:G14"/>
  <sheetViews>
    <sheetView workbookViewId="0">
      <selection activeCell="G2" sqref="G2"/>
    </sheetView>
  </sheetViews>
  <sheetFormatPr baseColWidth="10" defaultRowHeight="16" x14ac:dyDescent="0.2"/>
  <cols>
    <col min="1" max="1" width="18.33203125" customWidth="1"/>
    <col min="3" max="3" width="12.6640625" bestFit="1" customWidth="1"/>
  </cols>
  <sheetData>
    <row r="1" spans="1:7" x14ac:dyDescent="0.2">
      <c r="A1" t="s">
        <v>108</v>
      </c>
      <c r="B1">
        <v>790000</v>
      </c>
      <c r="C1" t="s">
        <v>115</v>
      </c>
    </row>
    <row r="2" spans="1:7" x14ac:dyDescent="0.2">
      <c r="A2" t="s">
        <v>116</v>
      </c>
      <c r="B2">
        <v>165000</v>
      </c>
      <c r="E2" t="s">
        <v>121</v>
      </c>
      <c r="F2">
        <f>Toelichting!D1</f>
        <v>244000</v>
      </c>
      <c r="G2">
        <f>F2*70%</f>
        <v>170800</v>
      </c>
    </row>
    <row r="3" spans="1:7" x14ac:dyDescent="0.2">
      <c r="A3" t="s">
        <v>113</v>
      </c>
      <c r="B3">
        <f>((B1-50000)*0.02)+((50000)*0.06)</f>
        <v>17800</v>
      </c>
      <c r="E3" t="s">
        <v>122</v>
      </c>
      <c r="F3">
        <f>Toelichting!D74</f>
        <v>150500</v>
      </c>
      <c r="G3">
        <f>F3*100%</f>
        <v>150500</v>
      </c>
    </row>
    <row r="4" spans="1:7" x14ac:dyDescent="0.2">
      <c r="A4" t="s">
        <v>114</v>
      </c>
      <c r="B4">
        <f>1500+2500+4500</f>
        <v>8500</v>
      </c>
      <c r="E4" t="s">
        <v>123</v>
      </c>
      <c r="F4">
        <f>Toelichting!D91</f>
        <v>84500</v>
      </c>
      <c r="G4">
        <f>F4*90%</f>
        <v>76050</v>
      </c>
    </row>
    <row r="5" spans="1:7" x14ac:dyDescent="0.2">
      <c r="A5" t="s">
        <v>111</v>
      </c>
      <c r="B5">
        <v>775000</v>
      </c>
      <c r="E5" t="s">
        <v>90</v>
      </c>
      <c r="G5">
        <f>SUM(G2:G4)</f>
        <v>397350</v>
      </c>
    </row>
    <row r="6" spans="1:7" x14ac:dyDescent="0.2">
      <c r="A6" t="s">
        <v>109</v>
      </c>
      <c r="B6">
        <v>850000</v>
      </c>
    </row>
    <row r="7" spans="1:7" x14ac:dyDescent="0.2">
      <c r="A7" t="s">
        <v>110</v>
      </c>
      <c r="B7">
        <v>1250000</v>
      </c>
    </row>
    <row r="8" spans="1:7" x14ac:dyDescent="0.2">
      <c r="A8" t="s">
        <v>119</v>
      </c>
      <c r="B8">
        <v>472000</v>
      </c>
    </row>
    <row r="10" spans="1:7" x14ac:dyDescent="0.2">
      <c r="A10" t="s">
        <v>112</v>
      </c>
      <c r="B10">
        <f>B1-B2+B3+B4</f>
        <v>651300</v>
      </c>
      <c r="C10" s="37">
        <f>B10/(B5/100)</f>
        <v>84.038709677419348</v>
      </c>
    </row>
    <row r="11" spans="1:7" x14ac:dyDescent="0.2">
      <c r="A11" t="s">
        <v>117</v>
      </c>
      <c r="B11">
        <f>B1-B2+B3+B4</f>
        <v>651300</v>
      </c>
      <c r="C11" s="37">
        <f>B11/(B6/100)</f>
        <v>76.623529411764707</v>
      </c>
    </row>
    <row r="12" spans="1:7" x14ac:dyDescent="0.2">
      <c r="A12" t="s">
        <v>118</v>
      </c>
      <c r="B12">
        <f>B1-B2+B3+B4+B8</f>
        <v>1123300</v>
      </c>
      <c r="C12" s="37">
        <f>B12/(B7/100)</f>
        <v>89.864000000000004</v>
      </c>
    </row>
    <row r="14" spans="1:7" x14ac:dyDescent="0.2">
      <c r="A14" s="38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Toelichting</vt:lpstr>
      <vt:lpstr>Sheet1</vt:lpstr>
      <vt:lpstr>Toelichting!Print_Area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2020-04-06T21:30:47Z</cp:lastPrinted>
  <dcterms:created xsi:type="dcterms:W3CDTF">2020-04-06T19:21:42Z</dcterms:created>
  <dcterms:modified xsi:type="dcterms:W3CDTF">2020-04-21T05:52:25Z</dcterms:modified>
</cp:coreProperties>
</file>